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75" windowWidth="16275" windowHeight="7995" activeTab="0"/>
  </bookViews>
  <sheets>
    <sheet name="Budget" sheetId="1" r:id="rId1"/>
    <sheet name="Sheet3" sheetId="2" r:id="rId2"/>
  </sheets>
  <definedNames>
    <definedName name="_xlnm.Print_Area" localSheetId="0">'Budget'!$A$1:$I$68</definedName>
  </definedNames>
  <calcPr fullCalcOnLoad="1"/>
</workbook>
</file>

<file path=xl/sharedStrings.xml><?xml version="1.0" encoding="utf-8"?>
<sst xmlns="http://schemas.openxmlformats.org/spreadsheetml/2006/main" count="62" uniqueCount="53">
  <si>
    <t>Proposed                      Income</t>
  </si>
  <si>
    <t>Canada Imperial Crown War</t>
  </si>
  <si>
    <t>NE Imperial Crown War</t>
  </si>
  <si>
    <t>NW Imperial Crown War</t>
  </si>
  <si>
    <t>SE Imperial Crown War</t>
  </si>
  <si>
    <t>SW Imperial Crown War</t>
  </si>
  <si>
    <t>Canada Banner War</t>
  </si>
  <si>
    <t>NE &amp; SE Banner War</t>
  </si>
  <si>
    <t>NW Banner War</t>
  </si>
  <si>
    <t>SW Banner War</t>
  </si>
  <si>
    <t>Imperial Coronation</t>
  </si>
  <si>
    <t>Fund Raising</t>
  </si>
  <si>
    <t>Memberships</t>
  </si>
  <si>
    <t>Life Time Memberships</t>
  </si>
  <si>
    <t>Total Proposed Income</t>
  </si>
  <si>
    <t>Annual Operating Expenses</t>
  </si>
  <si>
    <t>Imperial Budget                                                                                                                      2012-2013</t>
  </si>
  <si>
    <t>Proposed                     Budget</t>
  </si>
  <si>
    <t>Canda Imperial Crown War</t>
  </si>
  <si>
    <t>Canda Banner War</t>
  </si>
  <si>
    <t>Imperial Travel (4)</t>
  </si>
  <si>
    <t>Imperial Travel Fund (Fund Raising)</t>
  </si>
  <si>
    <t>Corporate Travel (2)</t>
  </si>
  <si>
    <t>Estates Meetings</t>
  </si>
  <si>
    <t>Administration</t>
  </si>
  <si>
    <t>Expenses for Change Over</t>
  </si>
  <si>
    <t xml:space="preserve">Contingency Fund </t>
  </si>
  <si>
    <t xml:space="preserve">P.O. Box </t>
  </si>
  <si>
    <t>Storage Unit (Stroe Quest)</t>
  </si>
  <si>
    <t>Website</t>
  </si>
  <si>
    <t>Bank Charges</t>
  </si>
  <si>
    <t>Start Up / Small Chapters</t>
  </si>
  <si>
    <t>State Registrations (Corporate Fillings)</t>
  </si>
  <si>
    <t>Accounting CPA - IRS/Arizona</t>
  </si>
  <si>
    <t>Insurance Directors &amp; Officers</t>
  </si>
  <si>
    <t>Insurance Liability</t>
  </si>
  <si>
    <t>Imperial Audit (Accrual Every year)</t>
  </si>
  <si>
    <t>Actuals as of February 15 2013</t>
  </si>
  <si>
    <t>Costs</t>
  </si>
  <si>
    <t>Income</t>
  </si>
  <si>
    <t>Operating Expenses</t>
  </si>
  <si>
    <t>Total Costs and Operating Expenses</t>
  </si>
  <si>
    <t>Sub Total Costs</t>
  </si>
  <si>
    <t>Sub Total Expenses</t>
  </si>
  <si>
    <t>Net Income Minus Costs and Expenses</t>
  </si>
  <si>
    <t xml:space="preserve">Quicken </t>
  </si>
  <si>
    <t>Actuals as of     May 20 2013</t>
  </si>
  <si>
    <t>Total</t>
  </si>
  <si>
    <t>Notes:</t>
  </si>
  <si>
    <t>End of Reign Actuals</t>
  </si>
  <si>
    <t>Actuals as of July 31 2013</t>
  </si>
  <si>
    <t xml:space="preserve"> </t>
  </si>
  <si>
    <t xml:space="preserve">                                                     $1525 was raised to pay costs for East Coast Banner War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</si>
</sst>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32" fillId="0" borderId="11" xfId="42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35.8515625" style="0" customWidth="1"/>
    <col min="2" max="2" width="11.7109375" style="0" customWidth="1"/>
    <col min="3" max="3" width="11.28125" style="0" customWidth="1"/>
    <col min="4" max="4" width="11.57421875" style="11" customWidth="1"/>
    <col min="5" max="5" width="11.421875" style="14" customWidth="1"/>
    <col min="6" max="6" width="12.57421875" style="14" customWidth="1"/>
    <col min="7" max="7" width="11.28125" style="0" customWidth="1"/>
    <col min="8" max="8" width="13.57421875" style="0" customWidth="1"/>
    <col min="9" max="9" width="24.28125" style="0" hidden="1" customWidth="1"/>
    <col min="10" max="10" width="10.8515625" style="0" hidden="1" customWidth="1"/>
    <col min="13" max="13" width="0.42578125" style="0" customWidth="1"/>
  </cols>
  <sheetData>
    <row r="1" spans="1:2" ht="28.5" customHeight="1">
      <c r="A1" s="21" t="s">
        <v>16</v>
      </c>
      <c r="B1" s="22"/>
    </row>
    <row r="2" spans="1:9" ht="29.25" customHeight="1">
      <c r="A2" s="9" t="s">
        <v>39</v>
      </c>
      <c r="B2" s="1" t="s">
        <v>0</v>
      </c>
      <c r="C2" s="4" t="s">
        <v>37</v>
      </c>
      <c r="D2" s="12" t="s">
        <v>46</v>
      </c>
      <c r="E2" s="20" t="s">
        <v>50</v>
      </c>
      <c r="F2" s="20" t="s">
        <v>49</v>
      </c>
      <c r="G2" t="s">
        <v>47</v>
      </c>
      <c r="I2" t="s">
        <v>48</v>
      </c>
    </row>
    <row r="3" spans="1:8" ht="15">
      <c r="A3" t="s">
        <v>1</v>
      </c>
      <c r="B3" s="2">
        <v>250</v>
      </c>
      <c r="C3" s="5">
        <v>0</v>
      </c>
      <c r="D3" s="11">
        <v>0</v>
      </c>
      <c r="E3" s="14">
        <v>0</v>
      </c>
      <c r="F3" s="14">
        <v>0</v>
      </c>
      <c r="G3" s="6">
        <f>C3+D3+E3+F3</f>
        <v>0</v>
      </c>
      <c r="H3" s="19">
        <f>+G3-B3</f>
        <v>-250</v>
      </c>
    </row>
    <row r="4" spans="1:8" ht="15">
      <c r="A4" t="s">
        <v>2</v>
      </c>
      <c r="B4" s="2">
        <v>800</v>
      </c>
      <c r="C4" s="5">
        <v>0</v>
      </c>
      <c r="D4" s="11">
        <v>0</v>
      </c>
      <c r="F4" s="14">
        <v>150.05</v>
      </c>
      <c r="G4" s="6">
        <f aca="true" t="shared" si="0" ref="G4:G20">C4+D4+E4+F4</f>
        <v>150.05</v>
      </c>
      <c r="H4" s="19">
        <f>+G4-B4</f>
        <v>-649.95</v>
      </c>
    </row>
    <row r="5" spans="1:8" ht="15">
      <c r="A5" t="s">
        <v>3</v>
      </c>
      <c r="B5" s="2">
        <v>650</v>
      </c>
      <c r="C5" s="5">
        <v>0</v>
      </c>
      <c r="D5" s="11">
        <v>0</v>
      </c>
      <c r="F5" s="14">
        <v>526</v>
      </c>
      <c r="G5" s="6">
        <f t="shared" si="0"/>
        <v>526</v>
      </c>
      <c r="H5" s="19">
        <f>+G5-B5</f>
        <v>-124</v>
      </c>
    </row>
    <row r="6" spans="1:8" ht="15">
      <c r="A6" t="s">
        <v>4</v>
      </c>
      <c r="B6" s="2">
        <v>1000</v>
      </c>
      <c r="C6" s="5">
        <v>0</v>
      </c>
      <c r="D6" s="11">
        <v>0</v>
      </c>
      <c r="F6" s="14">
        <f>-140.6+1449</f>
        <v>1308.4</v>
      </c>
      <c r="G6" s="6">
        <f t="shared" si="0"/>
        <v>1308.4</v>
      </c>
      <c r="H6" s="19">
        <f>+G6-B6</f>
        <v>308.4000000000001</v>
      </c>
    </row>
    <row r="7" spans="1:8" ht="15">
      <c r="A7" t="s">
        <v>5</v>
      </c>
      <c r="B7" s="2">
        <v>1500</v>
      </c>
      <c r="C7" s="5">
        <v>0</v>
      </c>
      <c r="D7" s="11">
        <v>0</v>
      </c>
      <c r="F7" s="14">
        <f>1245+15</f>
        <v>1260</v>
      </c>
      <c r="G7" s="6">
        <f t="shared" si="0"/>
        <v>1260</v>
      </c>
      <c r="H7" s="19">
        <f>+G7-B7</f>
        <v>-240</v>
      </c>
    </row>
    <row r="8" spans="2:7" ht="15">
      <c r="B8" s="2"/>
      <c r="C8" s="5"/>
      <c r="G8" s="6">
        <f t="shared" si="0"/>
        <v>0</v>
      </c>
    </row>
    <row r="9" spans="1:8" ht="15">
      <c r="A9" t="s">
        <v>6</v>
      </c>
      <c r="B9" s="2">
        <v>250</v>
      </c>
      <c r="C9" s="5">
        <v>0</v>
      </c>
      <c r="D9" s="11">
        <v>0</v>
      </c>
      <c r="E9" s="14">
        <v>0</v>
      </c>
      <c r="G9" s="6">
        <f t="shared" si="0"/>
        <v>0</v>
      </c>
      <c r="H9" s="19">
        <f>+G9-B9</f>
        <v>-250</v>
      </c>
    </row>
    <row r="10" spans="1:8" ht="15">
      <c r="A10" t="s">
        <v>7</v>
      </c>
      <c r="B10" s="2">
        <v>2000</v>
      </c>
      <c r="C10" s="5">
        <v>0</v>
      </c>
      <c r="D10" s="11">
        <v>0</v>
      </c>
      <c r="E10" s="14">
        <f>2962+146-120-60-70+667-206.55-865.59-26.95-60</f>
        <v>2365.91</v>
      </c>
      <c r="F10" s="14">
        <v>-43</v>
      </c>
      <c r="G10" s="6">
        <f t="shared" si="0"/>
        <v>2322.91</v>
      </c>
      <c r="H10" s="19">
        <f>+G10-B10</f>
        <v>322.90999999999985</v>
      </c>
    </row>
    <row r="11" spans="1:8" ht="15.75" thickBot="1">
      <c r="A11" t="s">
        <v>8</v>
      </c>
      <c r="B11" s="2">
        <v>850</v>
      </c>
      <c r="C11" s="5">
        <v>0</v>
      </c>
      <c r="D11" s="11">
        <v>0</v>
      </c>
      <c r="E11" s="14">
        <v>749</v>
      </c>
      <c r="G11" s="6">
        <f t="shared" si="0"/>
        <v>749</v>
      </c>
      <c r="H11" s="19">
        <f>+G11-B11</f>
        <v>-101</v>
      </c>
    </row>
    <row r="12" spans="1:10" ht="15.75" thickBot="1">
      <c r="A12" t="s">
        <v>9</v>
      </c>
      <c r="B12" s="2">
        <v>1500</v>
      </c>
      <c r="C12" s="5">
        <v>0</v>
      </c>
      <c r="D12" s="11">
        <v>0</v>
      </c>
      <c r="E12" s="14">
        <f>1251.04+40</f>
        <v>1291.04</v>
      </c>
      <c r="G12" s="6">
        <f t="shared" si="0"/>
        <v>1291.04</v>
      </c>
      <c r="H12" s="19">
        <f>+G12-B12</f>
        <v>-208.96000000000004</v>
      </c>
      <c r="J12" s="15"/>
    </row>
    <row r="13" spans="2:7" ht="15">
      <c r="B13" s="2"/>
      <c r="C13" s="5"/>
      <c r="G13" s="6">
        <f t="shared" si="0"/>
        <v>0</v>
      </c>
    </row>
    <row r="14" spans="1:8" ht="15">
      <c r="A14" t="s">
        <v>10</v>
      </c>
      <c r="B14" s="2">
        <v>2000</v>
      </c>
      <c r="C14" s="5">
        <v>0</v>
      </c>
      <c r="D14" s="11">
        <v>0</v>
      </c>
      <c r="E14" s="14">
        <v>0</v>
      </c>
      <c r="F14" s="14">
        <v>622</v>
      </c>
      <c r="G14" s="6">
        <f t="shared" si="0"/>
        <v>622</v>
      </c>
      <c r="H14" s="19">
        <f>+G14-B14</f>
        <v>-1378</v>
      </c>
    </row>
    <row r="15" spans="1:9" ht="15">
      <c r="A15" t="s">
        <v>11</v>
      </c>
      <c r="B15" s="2">
        <v>300</v>
      </c>
      <c r="C15" s="5">
        <v>0</v>
      </c>
      <c r="D15" s="11">
        <v>0</v>
      </c>
      <c r="E15" s="14">
        <f>30+50+5+1525</f>
        <v>1610</v>
      </c>
      <c r="F15" s="14">
        <f>2+7</f>
        <v>9</v>
      </c>
      <c r="G15" s="6">
        <f t="shared" si="0"/>
        <v>1619</v>
      </c>
      <c r="H15" s="19">
        <f>+G15-B15</f>
        <v>1319</v>
      </c>
      <c r="I15" s="22" t="s">
        <v>51</v>
      </c>
    </row>
    <row r="16" spans="2:9" ht="15">
      <c r="B16" s="23" t="s">
        <v>52</v>
      </c>
      <c r="C16" s="23"/>
      <c r="D16" s="23"/>
      <c r="E16" s="23"/>
      <c r="F16" s="23"/>
      <c r="G16" s="23"/>
      <c r="I16" s="22"/>
    </row>
    <row r="17" spans="1:8" ht="15">
      <c r="A17" t="s">
        <v>12</v>
      </c>
      <c r="B17" s="2">
        <v>34000</v>
      </c>
      <c r="C17" s="5">
        <f>204+170+405+63+242+133+316+183+159</f>
        <v>1875</v>
      </c>
      <c r="D17" s="11">
        <f>499+418+102+442+141+426+70+12-22+440-600</f>
        <v>1928</v>
      </c>
      <c r="E17" s="14">
        <f>363+1154+15+174+567+1165+30+120+648+165+970+1288+1115+45+687+885+1149+925+555+1020+633+960+250-900</f>
        <v>13983</v>
      </c>
      <c r="F17" s="14">
        <f>1100+890+685+1227+1015+1305+555+980+858+1565</f>
        <v>10180</v>
      </c>
      <c r="G17" s="6">
        <f t="shared" si="0"/>
        <v>27966</v>
      </c>
      <c r="H17" s="19">
        <f>+G17-B17</f>
        <v>-6034</v>
      </c>
    </row>
    <row r="18" spans="1:8" ht="15">
      <c r="A18" t="s">
        <v>13</v>
      </c>
      <c r="B18" s="2">
        <v>0</v>
      </c>
      <c r="C18" s="5">
        <v>0</v>
      </c>
      <c r="D18" s="11">
        <v>600</v>
      </c>
      <c r="E18" s="14">
        <v>900</v>
      </c>
      <c r="F18" s="14">
        <v>0</v>
      </c>
      <c r="G18" s="6">
        <f t="shared" si="0"/>
        <v>1500</v>
      </c>
      <c r="H18" s="19">
        <f>+G18-B18</f>
        <v>1500</v>
      </c>
    </row>
    <row r="19" spans="2:7" ht="15.75" thickBot="1">
      <c r="B19" s="2"/>
      <c r="G19" s="6">
        <f t="shared" si="0"/>
        <v>0</v>
      </c>
    </row>
    <row r="20" spans="1:8" ht="15.75" thickBot="1">
      <c r="A20" t="s">
        <v>14</v>
      </c>
      <c r="B20" s="3">
        <f>SUM(B3:B19)</f>
        <v>45100</v>
      </c>
      <c r="C20" s="8">
        <f>SUM(C3:C18)</f>
        <v>1875</v>
      </c>
      <c r="D20" s="8">
        <f>SUM(D3:D18)</f>
        <v>2528</v>
      </c>
      <c r="E20" s="8">
        <f>SUM(E3:E18)</f>
        <v>20898.95</v>
      </c>
      <c r="F20" s="8">
        <f>SUM(F3:F18)</f>
        <v>14012.45</v>
      </c>
      <c r="G20" s="7">
        <f t="shared" si="0"/>
        <v>39314.4</v>
      </c>
      <c r="H20" s="8">
        <f>SUM(H3:H18)</f>
        <v>-5785.6</v>
      </c>
    </row>
    <row r="21" ht="15.75" thickTop="1"/>
    <row r="23" spans="1:2" ht="15">
      <c r="A23" s="21" t="s">
        <v>15</v>
      </c>
      <c r="B23" s="21"/>
    </row>
    <row r="24" ht="15">
      <c r="B24" s="21" t="s">
        <v>17</v>
      </c>
    </row>
    <row r="25" spans="1:2" ht="15">
      <c r="A25" s="10" t="s">
        <v>38</v>
      </c>
      <c r="B25" s="21"/>
    </row>
    <row r="27" spans="1:8" ht="15">
      <c r="A27" t="s">
        <v>18</v>
      </c>
      <c r="B27" s="5">
        <v>200</v>
      </c>
      <c r="C27" s="5">
        <v>0</v>
      </c>
      <c r="D27" s="11">
        <v>0</v>
      </c>
      <c r="E27" s="14">
        <v>0</v>
      </c>
      <c r="F27" s="14">
        <v>0</v>
      </c>
      <c r="G27" s="6">
        <f>C27+D27+E27+F27</f>
        <v>0</v>
      </c>
      <c r="H27" s="6">
        <f>+G27-B27</f>
        <v>-200</v>
      </c>
    </row>
    <row r="28" spans="1:8" ht="15">
      <c r="A28" t="s">
        <v>2</v>
      </c>
      <c r="B28" s="5">
        <v>800</v>
      </c>
      <c r="C28" s="5">
        <v>0</v>
      </c>
      <c r="D28" s="11">
        <v>0</v>
      </c>
      <c r="E28" s="14">
        <f>29.57+34+90.22+9.43+166.82+178.99+140+0.21+1.52</f>
        <v>650.76</v>
      </c>
      <c r="F28" s="14">
        <v>0</v>
      </c>
      <c r="G28" s="6">
        <f>C28+D28+E28+F28</f>
        <v>650.76</v>
      </c>
      <c r="H28" s="6">
        <f>+G28-B28</f>
        <v>-149.24</v>
      </c>
    </row>
    <row r="29" spans="1:8" ht="15">
      <c r="A29" t="s">
        <v>3</v>
      </c>
      <c r="B29" s="5">
        <v>500</v>
      </c>
      <c r="C29" s="5">
        <v>0</v>
      </c>
      <c r="D29" s="11">
        <v>0</v>
      </c>
      <c r="E29" s="14">
        <f>29.57+378.5</f>
        <v>408.07</v>
      </c>
      <c r="F29" s="14">
        <v>0</v>
      </c>
      <c r="G29" s="6">
        <f>C29+D29+E29+F29</f>
        <v>408.07</v>
      </c>
      <c r="H29" s="6">
        <f>+G29-B29</f>
        <v>-91.93</v>
      </c>
    </row>
    <row r="30" spans="1:8" ht="15">
      <c r="A30" t="s">
        <v>4</v>
      </c>
      <c r="B30" s="5">
        <v>400</v>
      </c>
      <c r="C30" s="5">
        <v>0</v>
      </c>
      <c r="D30" s="11">
        <v>0</v>
      </c>
      <c r="E30" s="14">
        <f>29.57+503.5</f>
        <v>533.07</v>
      </c>
      <c r="F30" s="14">
        <v>0</v>
      </c>
      <c r="G30" s="6">
        <f>C30+D30+E30+F30</f>
        <v>533.07</v>
      </c>
      <c r="H30" s="6">
        <f>+G30-B30</f>
        <v>133.07000000000005</v>
      </c>
    </row>
    <row r="31" spans="1:8" ht="15">
      <c r="A31" t="s">
        <v>5</v>
      </c>
      <c r="B31" s="5">
        <v>1500</v>
      </c>
      <c r="C31" s="5">
        <v>0</v>
      </c>
      <c r="D31" s="11">
        <v>0</v>
      </c>
      <c r="E31" s="14">
        <f>60.03+205+300+44+163.3+48.1</f>
        <v>820.43</v>
      </c>
      <c r="F31" s="14">
        <v>0</v>
      </c>
      <c r="G31" s="6">
        <f>C31+D31+E31+F31</f>
        <v>820.43</v>
      </c>
      <c r="H31" s="6">
        <f>+G31-B31</f>
        <v>-679.57</v>
      </c>
    </row>
    <row r="32" spans="2:3" ht="15">
      <c r="B32" s="5"/>
      <c r="C32" s="5"/>
    </row>
    <row r="33" spans="1:8" ht="15">
      <c r="A33" t="s">
        <v>19</v>
      </c>
      <c r="B33" s="5">
        <v>75</v>
      </c>
      <c r="C33" s="5">
        <v>0</v>
      </c>
      <c r="D33" s="11">
        <v>15.82</v>
      </c>
      <c r="E33" s="14">
        <v>0</v>
      </c>
      <c r="F33" s="14">
        <v>0</v>
      </c>
      <c r="G33" s="6">
        <f>C33+D33+E33+F33</f>
        <v>15.82</v>
      </c>
      <c r="H33" s="6">
        <f>+G33-B33</f>
        <v>-59.18</v>
      </c>
    </row>
    <row r="34" spans="1:8" ht="15">
      <c r="A34" t="s">
        <v>7</v>
      </c>
      <c r="B34" s="5">
        <v>1500</v>
      </c>
      <c r="C34" s="5">
        <v>0</v>
      </c>
      <c r="D34" s="11">
        <f>1500+55.83</f>
        <v>1555.83</v>
      </c>
      <c r="E34" s="14">
        <f>26.95+206.55</f>
        <v>233.5</v>
      </c>
      <c r="F34" s="14">
        <v>0</v>
      </c>
      <c r="G34" s="6">
        <f>C34+D34+E34+F34</f>
        <v>1789.33</v>
      </c>
      <c r="H34" s="6">
        <f>+G34-B34</f>
        <v>289.3299999999999</v>
      </c>
    </row>
    <row r="35" spans="1:8" ht="15">
      <c r="A35" t="s">
        <v>8</v>
      </c>
      <c r="B35" s="5">
        <v>450</v>
      </c>
      <c r="C35" s="5">
        <v>0</v>
      </c>
      <c r="D35" s="11">
        <f>378.5+23.82</f>
        <v>402.32</v>
      </c>
      <c r="E35" s="14">
        <v>0</v>
      </c>
      <c r="F35" s="14">
        <v>0</v>
      </c>
      <c r="G35" s="6">
        <f>C35+D35+E35+F35</f>
        <v>402.32</v>
      </c>
      <c r="H35" s="6">
        <f>+G35-B35</f>
        <v>-47.68000000000001</v>
      </c>
    </row>
    <row r="36" spans="1:8" ht="15">
      <c r="A36" t="s">
        <v>9</v>
      </c>
      <c r="B36" s="5">
        <v>800</v>
      </c>
      <c r="C36" s="5">
        <v>0</v>
      </c>
      <c r="D36" s="11">
        <f>300+63.82</f>
        <v>363.82</v>
      </c>
      <c r="E36" s="14">
        <f>-10+10.44+23.76+4.9+4.86</f>
        <v>33.96</v>
      </c>
      <c r="F36" s="14">
        <v>0</v>
      </c>
      <c r="G36" s="6">
        <f>C36+D36+E36+F36</f>
        <v>397.78</v>
      </c>
      <c r="H36" s="6">
        <f>+G36-B36</f>
        <v>-402.22</v>
      </c>
    </row>
    <row r="37" spans="3:11" ht="15">
      <c r="C37" s="5"/>
      <c r="K37" s="16"/>
    </row>
    <row r="38" spans="1:11" ht="15">
      <c r="A38" t="s">
        <v>10</v>
      </c>
      <c r="B38" s="5">
        <v>1500</v>
      </c>
      <c r="C38" s="5">
        <v>0</v>
      </c>
      <c r="D38" s="11">
        <v>0</v>
      </c>
      <c r="E38" s="14">
        <v>0</v>
      </c>
      <c r="F38" s="14">
        <v>0</v>
      </c>
      <c r="G38" s="6">
        <f>C38+D38+E38+F38</f>
        <v>0</v>
      </c>
      <c r="H38" s="6">
        <f>+G38-B38</f>
        <v>-1500</v>
      </c>
      <c r="K38" s="16"/>
    </row>
    <row r="39" spans="1:11" ht="15">
      <c r="A39" t="s">
        <v>11</v>
      </c>
      <c r="B39" s="5">
        <v>0</v>
      </c>
      <c r="C39" s="5">
        <v>0</v>
      </c>
      <c r="D39" s="11">
        <v>0</v>
      </c>
      <c r="E39" s="14">
        <v>0</v>
      </c>
      <c r="F39" s="14">
        <v>0</v>
      </c>
      <c r="G39" s="6">
        <f>C39+D39+E39+F39</f>
        <v>0</v>
      </c>
      <c r="H39" s="6">
        <f>+G39-B39</f>
        <v>0</v>
      </c>
      <c r="K39" s="16"/>
    </row>
    <row r="40" spans="1:11" ht="15">
      <c r="A40" t="s">
        <v>42</v>
      </c>
      <c r="B40" s="5">
        <f>SUM(B27:B39)</f>
        <v>7725</v>
      </c>
      <c r="C40" s="5">
        <f>SUM(C27:C39)</f>
        <v>0</v>
      </c>
      <c r="D40" s="5">
        <f>SUM(D27:D39)</f>
        <v>2337.79</v>
      </c>
      <c r="E40" s="11">
        <f>SUM(E27:E39)</f>
        <v>2679.79</v>
      </c>
      <c r="F40" s="14">
        <v>0</v>
      </c>
      <c r="G40" s="6">
        <f>C40+D40+E40+F40</f>
        <v>5017.58</v>
      </c>
      <c r="H40" s="6">
        <f>+G40-B40</f>
        <v>-2707.42</v>
      </c>
      <c r="K40" s="17"/>
    </row>
    <row r="41" spans="2:11" ht="15">
      <c r="B41" s="5"/>
      <c r="C41" s="5"/>
      <c r="G41" s="6">
        <f>C41+D41+E41+F41</f>
        <v>0</v>
      </c>
      <c r="H41" s="6">
        <f>+G41-B41</f>
        <v>0</v>
      </c>
      <c r="K41" s="16"/>
    </row>
    <row r="42" spans="1:11" ht="15">
      <c r="A42" s="10" t="s">
        <v>40</v>
      </c>
      <c r="B42" s="5"/>
      <c r="C42" s="5"/>
      <c r="K42" s="16"/>
    </row>
    <row r="43" ht="15">
      <c r="C43" s="5"/>
    </row>
    <row r="44" spans="1:8" ht="15">
      <c r="A44" t="s">
        <v>20</v>
      </c>
      <c r="B44" s="5">
        <v>7000</v>
      </c>
      <c r="C44" s="5">
        <v>288.65</v>
      </c>
      <c r="D44" s="13">
        <f>280.35+373.8+373.8+279.3-186.9-140.17+269.6+269.6+269.6</f>
        <v>1788.98</v>
      </c>
      <c r="E44" s="14">
        <f>343.6+405.6+325.6+247.78+607.02+84.24+252.72</f>
        <v>2266.56</v>
      </c>
      <c r="F44" s="14">
        <f>135.07+24+187.1-84.24-170.78+197.8+911.44+247.32+329.76</f>
        <v>1777.4699999999998</v>
      </c>
      <c r="G44" s="6">
        <f aca="true" t="shared" si="1" ref="G44:G57">C44+D44+E44+F44</f>
        <v>6121.66</v>
      </c>
      <c r="H44" s="6">
        <f aca="true" t="shared" si="2" ref="H44:H57">+G44-B44</f>
        <v>-878.3400000000001</v>
      </c>
    </row>
    <row r="45" spans="1:8" ht="15">
      <c r="A45" t="s">
        <v>21</v>
      </c>
      <c r="B45" s="5">
        <v>0</v>
      </c>
      <c r="C45" s="5">
        <v>0</v>
      </c>
      <c r="D45" s="11">
        <v>0</v>
      </c>
      <c r="E45" s="14">
        <v>0</v>
      </c>
      <c r="F45" s="14">
        <v>0</v>
      </c>
      <c r="G45" s="6">
        <f t="shared" si="1"/>
        <v>0</v>
      </c>
      <c r="H45" s="6">
        <f t="shared" si="2"/>
        <v>0</v>
      </c>
    </row>
    <row r="46" spans="1:8" ht="15">
      <c r="A46" t="s">
        <v>22</v>
      </c>
      <c r="B46" s="5">
        <v>2000</v>
      </c>
      <c r="C46" s="5">
        <f>576.98+476.23</f>
        <v>1053.21</v>
      </c>
      <c r="D46" s="11">
        <f>379.8-93.45</f>
        <v>286.35</v>
      </c>
      <c r="E46" s="14">
        <f>385.6+114.24+170.82+336.96+327.8</f>
        <v>1335.42</v>
      </c>
      <c r="F46" s="14">
        <f>274.6+82.44+329.76</f>
        <v>686.8</v>
      </c>
      <c r="G46" s="6">
        <f t="shared" si="1"/>
        <v>3361.7799999999997</v>
      </c>
      <c r="H46" s="6">
        <f t="shared" si="2"/>
        <v>1361.7799999999997</v>
      </c>
    </row>
    <row r="47" spans="1:8" ht="15">
      <c r="A47" t="s">
        <v>23</v>
      </c>
      <c r="B47" s="5">
        <v>2500</v>
      </c>
      <c r="C47" s="5">
        <v>75</v>
      </c>
      <c r="D47" s="11">
        <f>75+30+200</f>
        <v>305</v>
      </c>
      <c r="E47" s="14">
        <f>913.32+46.31+867.01</f>
        <v>1826.64</v>
      </c>
      <c r="F47" s="14">
        <f>2685.12-200</f>
        <v>2485.12</v>
      </c>
      <c r="G47" s="6">
        <f t="shared" si="1"/>
        <v>4691.76</v>
      </c>
      <c r="H47" s="6">
        <f t="shared" si="2"/>
        <v>2191.76</v>
      </c>
    </row>
    <row r="48" spans="1:8" ht="15">
      <c r="A48" t="s">
        <v>24</v>
      </c>
      <c r="B48" s="5">
        <v>1200</v>
      </c>
      <c r="C48" s="5">
        <f>101.61+137.52+9+46.47</f>
        <v>294.6</v>
      </c>
      <c r="D48" s="11">
        <f>21.36+5.6+5.6+10.86+10.49+7.61+15.21+46.32+100.85+265.81+86.76+13.9+54.41+33.7+39+28.6+25.4+43.2+41.5</f>
        <v>856.1800000000001</v>
      </c>
      <c r="E48" s="14">
        <f>47.25+59.85+194.12</f>
        <v>301.22</v>
      </c>
      <c r="F48" s="14">
        <f>59.79+20+38.99</f>
        <v>118.78</v>
      </c>
      <c r="G48" s="6">
        <f t="shared" si="1"/>
        <v>1570.7800000000002</v>
      </c>
      <c r="H48" s="6">
        <f t="shared" si="2"/>
        <v>370.7800000000002</v>
      </c>
    </row>
    <row r="49" spans="1:8" ht="15">
      <c r="A49" t="s">
        <v>25</v>
      </c>
      <c r="B49" s="5">
        <v>500</v>
      </c>
      <c r="C49" s="5">
        <f>44.5+113.4+101.61</f>
        <v>259.51</v>
      </c>
      <c r="D49" s="11">
        <v>0</v>
      </c>
      <c r="E49" s="14">
        <v>0</v>
      </c>
      <c r="F49" s="14">
        <f>76.6+58.95</f>
        <v>135.55</v>
      </c>
      <c r="G49" s="6">
        <f t="shared" si="1"/>
        <v>395.06</v>
      </c>
      <c r="H49" s="6">
        <f t="shared" si="2"/>
        <v>-104.94</v>
      </c>
    </row>
    <row r="50" spans="1:8" ht="15">
      <c r="A50" t="s">
        <v>26</v>
      </c>
      <c r="B50" s="5">
        <v>3000</v>
      </c>
      <c r="C50" s="5">
        <v>0</v>
      </c>
      <c r="D50" s="11">
        <v>153.88</v>
      </c>
      <c r="F50" s="14">
        <v>4188.5</v>
      </c>
      <c r="G50" s="6">
        <f t="shared" si="1"/>
        <v>4342.38</v>
      </c>
      <c r="H50" s="6">
        <f t="shared" si="2"/>
        <v>1342.38</v>
      </c>
    </row>
    <row r="51" spans="1:8" ht="15">
      <c r="A51" t="s">
        <v>27</v>
      </c>
      <c r="B51" s="5">
        <v>200</v>
      </c>
      <c r="C51" s="5">
        <v>0</v>
      </c>
      <c r="D51" s="11">
        <v>70</v>
      </c>
      <c r="E51" s="14">
        <v>70</v>
      </c>
      <c r="F51" s="14">
        <v>70</v>
      </c>
      <c r="G51" s="6">
        <f t="shared" si="1"/>
        <v>210</v>
      </c>
      <c r="H51" s="6">
        <f t="shared" si="2"/>
        <v>10</v>
      </c>
    </row>
    <row r="52" spans="1:8" ht="15">
      <c r="A52" t="s">
        <v>28</v>
      </c>
      <c r="B52" s="5">
        <v>1300</v>
      </c>
      <c r="C52" s="5">
        <v>1456</v>
      </c>
      <c r="D52" s="11">
        <v>15.21</v>
      </c>
      <c r="E52" s="14">
        <v>0</v>
      </c>
      <c r="G52" s="6">
        <f t="shared" si="1"/>
        <v>1471.21</v>
      </c>
      <c r="H52" s="6">
        <f t="shared" si="2"/>
        <v>171.21000000000004</v>
      </c>
    </row>
    <row r="53" spans="1:8" ht="15">
      <c r="A53" t="s">
        <v>29</v>
      </c>
      <c r="B53" s="5">
        <v>325</v>
      </c>
      <c r="C53" s="5">
        <v>0</v>
      </c>
      <c r="D53" s="11">
        <v>0</v>
      </c>
      <c r="E53" s="14">
        <v>0</v>
      </c>
      <c r="G53" s="6">
        <f t="shared" si="1"/>
        <v>0</v>
      </c>
      <c r="H53" s="6">
        <f t="shared" si="2"/>
        <v>-325</v>
      </c>
    </row>
    <row r="54" spans="1:8" ht="15">
      <c r="A54" t="s">
        <v>45</v>
      </c>
      <c r="B54" s="5">
        <v>420</v>
      </c>
      <c r="C54" s="5">
        <f>29.34+26.95+26.95</f>
        <v>83.24</v>
      </c>
      <c r="D54" s="11">
        <f>29.34+29.34+29.34+29.34</f>
        <v>117.36</v>
      </c>
      <c r="E54" s="14">
        <f>29.07+29.07</f>
        <v>58.14</v>
      </c>
      <c r="F54" s="14">
        <f>29.07+29.07+29.07</f>
        <v>87.21000000000001</v>
      </c>
      <c r="G54" s="6">
        <f t="shared" si="1"/>
        <v>345.95000000000005</v>
      </c>
      <c r="H54" s="6">
        <f t="shared" si="2"/>
        <v>-74.04999999999995</v>
      </c>
    </row>
    <row r="55" spans="1:8" ht="15">
      <c r="A55" t="s">
        <v>30</v>
      </c>
      <c r="B55" s="5">
        <v>100</v>
      </c>
      <c r="C55" s="5">
        <v>0</v>
      </c>
      <c r="D55" s="11">
        <f>4.58+1.03+8</f>
        <v>13.61</v>
      </c>
      <c r="E55" s="14">
        <f>105.28-108+60+33.74+495-484.36</f>
        <v>101.65999999999997</v>
      </c>
      <c r="F55" s="14">
        <f>30+3.04</f>
        <v>33.04</v>
      </c>
      <c r="G55" s="6">
        <f t="shared" si="1"/>
        <v>148.30999999999997</v>
      </c>
      <c r="H55" s="6">
        <f t="shared" si="2"/>
        <v>48.309999999999974</v>
      </c>
    </row>
    <row r="56" spans="1:8" ht="15">
      <c r="A56" t="s">
        <v>31</v>
      </c>
      <c r="B56" s="5">
        <v>300</v>
      </c>
      <c r="C56" s="5">
        <v>0</v>
      </c>
      <c r="D56" s="11">
        <v>100</v>
      </c>
      <c r="E56" s="14">
        <v>0</v>
      </c>
      <c r="F56" s="14">
        <v>0</v>
      </c>
      <c r="G56" s="6">
        <f t="shared" si="1"/>
        <v>100</v>
      </c>
      <c r="H56" s="6">
        <f t="shared" si="2"/>
        <v>-200</v>
      </c>
    </row>
    <row r="57" spans="1:8" ht="15">
      <c r="A57" t="s">
        <v>32</v>
      </c>
      <c r="B57" s="5">
        <v>400</v>
      </c>
      <c r="C57" s="5">
        <v>61.25</v>
      </c>
      <c r="D57" s="11">
        <f>35+10+35</f>
        <v>80</v>
      </c>
      <c r="E57" s="14">
        <f>35+76.83</f>
        <v>111.83</v>
      </c>
      <c r="F57" s="14">
        <f>19.95+75+25</f>
        <v>119.95</v>
      </c>
      <c r="G57" s="6">
        <f t="shared" si="1"/>
        <v>373.03</v>
      </c>
      <c r="H57" s="6">
        <f t="shared" si="2"/>
        <v>-26.970000000000027</v>
      </c>
    </row>
    <row r="58" ht="15">
      <c r="C58" s="5"/>
    </row>
    <row r="59" spans="1:8" ht="15">
      <c r="A59" t="s">
        <v>33</v>
      </c>
      <c r="B59" s="5">
        <v>2000</v>
      </c>
      <c r="C59" s="5">
        <v>0</v>
      </c>
      <c r="D59" s="11">
        <v>0</v>
      </c>
      <c r="E59" s="14">
        <v>950</v>
      </c>
      <c r="G59" s="6">
        <f>C59+D59+E59+F59</f>
        <v>950</v>
      </c>
      <c r="H59" s="6">
        <f>+G59-B59</f>
        <v>-1050</v>
      </c>
    </row>
    <row r="60" spans="1:8" ht="15">
      <c r="A60" t="s">
        <v>34</v>
      </c>
      <c r="B60" s="5">
        <v>690</v>
      </c>
      <c r="C60" s="5">
        <v>0</v>
      </c>
      <c r="D60" s="11">
        <v>0</v>
      </c>
      <c r="E60" s="14">
        <v>682</v>
      </c>
      <c r="G60" s="6">
        <f>C60+D60+E60+F60</f>
        <v>682</v>
      </c>
      <c r="H60" s="6">
        <f>+G60-B60</f>
        <v>-8</v>
      </c>
    </row>
    <row r="61" spans="1:8" ht="15">
      <c r="A61" t="s">
        <v>35</v>
      </c>
      <c r="B61" s="5">
        <v>10500</v>
      </c>
      <c r="C61" s="5">
        <v>0</v>
      </c>
      <c r="D61" s="11">
        <v>8020.95</v>
      </c>
      <c r="E61" s="14">
        <v>0</v>
      </c>
      <c r="G61" s="6">
        <f>C61+D61+E61+F61</f>
        <v>8020.95</v>
      </c>
      <c r="H61" s="6">
        <f>+G61-B61</f>
        <v>-2479.05</v>
      </c>
    </row>
    <row r="62" ht="15">
      <c r="C62" s="5"/>
    </row>
    <row r="63" spans="1:8" ht="15">
      <c r="A63" t="s">
        <v>36</v>
      </c>
      <c r="B63" s="5">
        <v>2500</v>
      </c>
      <c r="C63" s="5">
        <v>0</v>
      </c>
      <c r="D63" s="11">
        <v>0</v>
      </c>
      <c r="E63" s="14">
        <v>0</v>
      </c>
      <c r="F63" s="14">
        <v>0</v>
      </c>
      <c r="G63" s="6">
        <f>C63+D63+E63+F63</f>
        <v>0</v>
      </c>
      <c r="H63" s="6">
        <f>+G63-B63</f>
        <v>-2500</v>
      </c>
    </row>
    <row r="64" spans="1:8" ht="15">
      <c r="A64" t="s">
        <v>43</v>
      </c>
      <c r="B64" s="6">
        <f>SUM(B44:B63)</f>
        <v>34935</v>
      </c>
      <c r="C64" s="5">
        <f>SUM(C44:C63)</f>
        <v>3571.46</v>
      </c>
      <c r="D64" s="5">
        <f>SUM(D44:D63)</f>
        <v>11807.52</v>
      </c>
      <c r="E64" s="14">
        <f>SUM(E44:E63)</f>
        <v>7703.47</v>
      </c>
      <c r="F64" s="14">
        <f>SUM(F27:F63)</f>
        <v>9702.42</v>
      </c>
      <c r="G64" s="6">
        <f>C64+D64+E64+F64</f>
        <v>32784.87</v>
      </c>
      <c r="H64" s="6">
        <f>+G64-B64</f>
        <v>-2150.1299999999974</v>
      </c>
    </row>
    <row r="65" spans="2:4" ht="15.75" thickBot="1">
      <c r="B65" s="6"/>
      <c r="C65" s="5"/>
      <c r="D65" s="5"/>
    </row>
    <row r="66" spans="1:10" ht="15.75" thickBot="1">
      <c r="A66" t="s">
        <v>41</v>
      </c>
      <c r="B66" s="7">
        <f aca="true" t="shared" si="3" ref="B66:H66">+B64+B40</f>
        <v>42660</v>
      </c>
      <c r="C66" s="7">
        <f t="shared" si="3"/>
        <v>3571.46</v>
      </c>
      <c r="D66" s="7">
        <f t="shared" si="3"/>
        <v>14145.310000000001</v>
      </c>
      <c r="E66" s="7">
        <f t="shared" si="3"/>
        <v>10383.26</v>
      </c>
      <c r="F66" s="7">
        <f t="shared" si="3"/>
        <v>9702.42</v>
      </c>
      <c r="G66" s="7">
        <f>C66+D66+E66+F66</f>
        <v>37802.45</v>
      </c>
      <c r="H66" s="7">
        <f t="shared" si="3"/>
        <v>-4857.549999999997</v>
      </c>
      <c r="J66" s="16"/>
    </row>
    <row r="67" spans="4:10" ht="16.5" thickBot="1" thickTop="1">
      <c r="D67"/>
      <c r="E67"/>
      <c r="F67"/>
      <c r="J67" s="16"/>
    </row>
    <row r="68" spans="1:10" ht="15.75" thickBot="1">
      <c r="A68" t="s">
        <v>44</v>
      </c>
      <c r="B68" s="7">
        <f aca="true" t="shared" si="4" ref="B68:H68">+B20-B66</f>
        <v>2440</v>
      </c>
      <c r="C68" s="7">
        <f t="shared" si="4"/>
        <v>-1696.46</v>
      </c>
      <c r="D68" s="7">
        <f t="shared" si="4"/>
        <v>-11617.310000000001</v>
      </c>
      <c r="E68" s="7">
        <f t="shared" si="4"/>
        <v>10515.69</v>
      </c>
      <c r="F68" s="7">
        <f t="shared" si="4"/>
        <v>4310.030000000001</v>
      </c>
      <c r="G68" s="7">
        <f>C68+D68+E68+F68</f>
        <v>1511.9500000000007</v>
      </c>
      <c r="H68" s="7">
        <f t="shared" si="4"/>
        <v>-928.0500000000029</v>
      </c>
      <c r="J68" s="18"/>
    </row>
    <row r="69" ht="15.75" thickTop="1">
      <c r="J69" s="16"/>
    </row>
    <row r="70" ht="15">
      <c r="J70" s="16"/>
    </row>
  </sheetData>
  <sheetProtection/>
  <mergeCells count="5">
    <mergeCell ref="A23:B23"/>
    <mergeCell ref="A1:B1"/>
    <mergeCell ref="B24:B25"/>
    <mergeCell ref="I15:I16"/>
    <mergeCell ref="B16:G16"/>
  </mergeCells>
  <printOptions/>
  <pageMargins left="0.7" right="0.7" top="0.5" bottom="0.75" header="0.05" footer="0.3"/>
  <pageSetup horizontalDpi="600" verticalDpi="600" orientation="landscape" scale="9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Moura</dc:creator>
  <cp:keywords/>
  <dc:description/>
  <cp:lastModifiedBy>Etaine</cp:lastModifiedBy>
  <cp:lastPrinted>2014-03-04T18:24:26Z</cp:lastPrinted>
  <dcterms:created xsi:type="dcterms:W3CDTF">2013-03-09T23:37:28Z</dcterms:created>
  <dcterms:modified xsi:type="dcterms:W3CDTF">2014-03-04T18:25:14Z</dcterms:modified>
  <cp:category/>
  <cp:version/>
  <cp:contentType/>
  <cp:contentStatus/>
</cp:coreProperties>
</file>